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teresamarcus/Library/CloudStorage/OneDrive-Personal/Website/HR Page/"/>
    </mc:Choice>
  </mc:AlternateContent>
  <xr:revisionPtr revIDLastSave="0" documentId="8_{5A3E720E-6734-5D4F-B09A-09C09B0C7CDE}" xr6:coauthVersionLast="47" xr6:coauthVersionMax="47" xr10:uidLastSave="{00000000-0000-0000-0000-000000000000}"/>
  <bookViews>
    <workbookView xWindow="0" yWindow="500" windowWidth="25600" windowHeight="14420" xr2:uid="{00000000-000D-0000-FFFF-FFFF00000000}"/>
  </bookViews>
  <sheets>
    <sheet name="Comp_Form" sheetId="1" r:id="rId1"/>
    <sheet name="Data" sheetId="3" r:id="rId2"/>
  </sheets>
  <definedNames>
    <definedName name="_xlnm.Print_Area" localSheetId="0">Comp_Form!$A$1:$F$79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C78" i="1"/>
  <c r="B78" i="1"/>
  <c r="E73" i="1"/>
  <c r="E71" i="1"/>
  <c r="E31" i="1"/>
  <c r="B74" i="1" s="1"/>
  <c r="E48" i="1"/>
  <c r="E29" i="1"/>
  <c r="E22" i="1"/>
  <c r="E70" i="1" l="1"/>
  <c r="E74" i="1"/>
  <c r="E13" i="1" l="1"/>
  <c r="S44" i="1"/>
  <c r="E62" i="1" l="1"/>
  <c r="V44" i="1"/>
  <c r="K45" i="1"/>
  <c r="R44" i="1"/>
  <c r="K13" i="1"/>
  <c r="K14" i="1" s="1"/>
  <c r="J45" i="1"/>
  <c r="C76" i="1" l="1"/>
  <c r="E30" i="1"/>
  <c r="B76" i="1" s="1"/>
  <c r="B70" i="1"/>
  <c r="E72" i="1"/>
  <c r="E69" i="1" s="1"/>
  <c r="L45" i="1"/>
  <c r="U44" i="1"/>
  <c r="E37" i="1" l="1"/>
  <c r="B43" i="1" s="1"/>
  <c r="G30" i="1"/>
  <c r="G60" i="1"/>
  <c r="T44" i="1"/>
  <c r="U6" i="1"/>
  <c r="D43" i="1" l="1"/>
  <c r="E43" i="1"/>
  <c r="C43" i="1"/>
</calcChain>
</file>

<file path=xl/sharedStrings.xml><?xml version="1.0" encoding="utf-8"?>
<sst xmlns="http://schemas.openxmlformats.org/spreadsheetml/2006/main" count="134" uniqueCount="124">
  <si>
    <t>Parsonage</t>
  </si>
  <si>
    <t>FL</t>
  </si>
  <si>
    <t>Yes</t>
  </si>
  <si>
    <t>No</t>
  </si>
  <si>
    <t>FE</t>
  </si>
  <si>
    <t>SY</t>
  </si>
  <si>
    <t>Health</t>
  </si>
  <si>
    <t>PE</t>
  </si>
  <si>
    <t>PD</t>
  </si>
  <si>
    <t>OF</t>
  </si>
  <si>
    <t>UMPIP</t>
  </si>
  <si>
    <t>FD</t>
  </si>
  <si>
    <t>AM</t>
  </si>
  <si>
    <t>Avg Inc</t>
  </si>
  <si>
    <t>Factor</t>
  </si>
  <si>
    <t>Single</t>
  </si>
  <si>
    <t>2 Party</t>
  </si>
  <si>
    <t>Family</t>
  </si>
  <si>
    <t>Silver - Single</t>
  </si>
  <si>
    <t>Silver - 2 Party</t>
  </si>
  <si>
    <t>Church/Parish</t>
  </si>
  <si>
    <t>Status</t>
  </si>
  <si>
    <t>Effective Date</t>
  </si>
  <si>
    <t>Pastor</t>
  </si>
  <si>
    <t>Breakdown of how Parish Expenses are shared among Churches</t>
  </si>
  <si>
    <t>Percent:</t>
  </si>
  <si>
    <t xml:space="preserve">Church Name: </t>
  </si>
  <si>
    <t>SECTION I: INCOME</t>
  </si>
  <si>
    <t xml:space="preserve">     Describe:  </t>
  </si>
  <si>
    <t xml:space="preserve">     Describe: </t>
  </si>
  <si>
    <t>CPP</t>
  </si>
  <si>
    <t>Full-Time</t>
  </si>
  <si>
    <r>
      <t>D.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Designated Housing Exclusion</t>
    </r>
  </si>
  <si>
    <r>
      <t>C. Total Compensation</t>
    </r>
    <r>
      <rPr>
        <sz val="12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(Add lines A and B)</t>
    </r>
  </si>
  <si>
    <t>A. Base Salary</t>
  </si>
  <si>
    <r>
      <t xml:space="preserve">A. Is a Parsonage provided? </t>
    </r>
    <r>
      <rPr>
        <sz val="12"/>
        <color theme="1"/>
        <rFont val="Calibri"/>
        <family val="2"/>
      </rPr>
      <t>(yes or no)</t>
    </r>
  </si>
  <si>
    <r>
      <t xml:space="preserve">B. Cash Housing Allowance </t>
    </r>
    <r>
      <rPr>
        <sz val="11"/>
        <color theme="1"/>
        <rFont val="Calibri"/>
        <family val="2"/>
      </rPr>
      <t>(when no parsonage is provided)</t>
    </r>
  </si>
  <si>
    <t>3/4-Time</t>
  </si>
  <si>
    <t>1/2-Time</t>
  </si>
  <si>
    <t>1/4-Time</t>
  </si>
  <si>
    <t>CLM</t>
  </si>
  <si>
    <t>OR</t>
  </si>
  <si>
    <t>PL</t>
  </si>
  <si>
    <t>RA</t>
  </si>
  <si>
    <t>RE</t>
  </si>
  <si>
    <t>RL</t>
  </si>
  <si>
    <t>OL</t>
  </si>
  <si>
    <t>DB</t>
  </si>
  <si>
    <t>DC</t>
  </si>
  <si>
    <t>HF</t>
  </si>
  <si>
    <t>cc</t>
  </si>
  <si>
    <t>Base</t>
  </si>
  <si>
    <t>Salary</t>
  </si>
  <si>
    <t>Elder</t>
  </si>
  <si>
    <t>Deacon</t>
  </si>
  <si>
    <t>Senior</t>
  </si>
  <si>
    <t>Lay Minister</t>
  </si>
  <si>
    <t>Time</t>
  </si>
  <si>
    <r>
      <rPr>
        <sz val="11"/>
        <color theme="1"/>
        <rFont val="Calibri"/>
        <family val="2"/>
      </rPr>
      <t>¾</t>
    </r>
    <r>
      <rPr>
        <sz val="11"/>
        <color theme="1"/>
        <rFont val="Calibri"/>
        <family val="2"/>
        <scheme val="minor"/>
      </rPr>
      <t>-Time</t>
    </r>
  </si>
  <si>
    <r>
      <rPr>
        <sz val="11"/>
        <color theme="1"/>
        <rFont val="Calibri"/>
        <family val="2"/>
      </rPr>
      <t>½</t>
    </r>
    <r>
      <rPr>
        <sz val="11"/>
        <color theme="1"/>
        <rFont val="Calibri"/>
        <family val="2"/>
        <scheme val="minor"/>
      </rPr>
      <t>-Time</t>
    </r>
  </si>
  <si>
    <r>
      <rPr>
        <sz val="11"/>
        <color theme="1"/>
        <rFont val="Calibri"/>
        <family val="2"/>
      </rPr>
      <t>¼</t>
    </r>
    <r>
      <rPr>
        <sz val="11"/>
        <color theme="1"/>
        <rFont val="Calibri"/>
        <family val="2"/>
        <scheme val="minor"/>
      </rPr>
      <t>-Time</t>
    </r>
  </si>
  <si>
    <t>Opt Out</t>
  </si>
  <si>
    <t>Pastor Only</t>
  </si>
  <si>
    <t>Full or Part-Time</t>
  </si>
  <si>
    <r>
      <t>Note:</t>
    </r>
    <r>
      <rPr>
        <i/>
        <sz val="11"/>
        <color theme="1"/>
        <rFont val="Calibri"/>
        <family val="2"/>
      </rPr>
      <t xml:space="preserve"> Designated Housing Exclusion does not affect church financially but can reduce pastor’s taxable income. The amount is determined by the pastor but must be approved by the church leadership.</t>
    </r>
  </si>
  <si>
    <r>
      <t xml:space="preserve">Note: </t>
    </r>
    <r>
      <rPr>
        <i/>
        <sz val="11"/>
        <color theme="1"/>
        <rFont val="Calibri"/>
        <family val="2"/>
      </rPr>
      <t>Cash Housing Allowance amount is set by the church as additional and can be paid out with the regular paycheck or in a separate check.</t>
    </r>
  </si>
  <si>
    <r>
      <t xml:space="preserve">B. Health Insurance </t>
    </r>
    <r>
      <rPr>
        <sz val="11"/>
        <color theme="1"/>
        <rFont val="Calibri"/>
        <family val="2"/>
      </rPr>
      <t>(Church's Share)</t>
    </r>
  </si>
  <si>
    <t>SECTION II: HOUSING</t>
  </si>
  <si>
    <t>SECTION III: LOCAL PARISH EXPENSES</t>
  </si>
  <si>
    <t>Share of Cost:</t>
  </si>
  <si>
    <t>Pastor's Contribution to Health Insurance</t>
  </si>
  <si>
    <r>
      <t>B1. HSA Employer Share</t>
    </r>
    <r>
      <rPr>
        <i/>
        <sz val="12"/>
        <color theme="1" tint="0.499984740745262"/>
        <rFont val="Calibri"/>
        <family val="2"/>
      </rPr>
      <t xml:space="preserve"> </t>
    </r>
    <r>
      <rPr>
        <i/>
        <sz val="11"/>
        <color theme="1" tint="0.499984740745262"/>
        <rFont val="Calibri"/>
        <family val="2"/>
      </rPr>
      <t>(Not withheld but needed for W-2)</t>
    </r>
  </si>
  <si>
    <t>Coverage?</t>
  </si>
  <si>
    <t>E. Pastor’s Contribution Percentage</t>
  </si>
  <si>
    <t>Covenant</t>
  </si>
  <si>
    <t>ROTH</t>
  </si>
  <si>
    <r>
      <t xml:space="preserve">SECTION V: PAYROLL, TAXES, &amp; BILLING </t>
    </r>
    <r>
      <rPr>
        <sz val="16"/>
        <color theme="1"/>
        <rFont val="Calibri"/>
        <family val="2"/>
      </rPr>
      <t>(Information Only)</t>
    </r>
  </si>
  <si>
    <t>Frequency</t>
  </si>
  <si>
    <t>Semi-Monthly</t>
  </si>
  <si>
    <t>Monthly</t>
  </si>
  <si>
    <t>Bi-Weekly</t>
  </si>
  <si>
    <t>Weekly</t>
  </si>
  <si>
    <r>
      <t xml:space="preserve">Note: </t>
    </r>
    <r>
      <rPr>
        <i/>
        <sz val="11"/>
        <color theme="1"/>
        <rFont val="Calibri"/>
        <family val="2"/>
      </rPr>
      <t>You may need to contact a clergy tax professional.</t>
    </r>
  </si>
  <si>
    <t>How often paid?</t>
  </si>
  <si>
    <t>Paycheck Amount:</t>
  </si>
  <si>
    <t>Box 1:</t>
  </si>
  <si>
    <t>Box 10:</t>
  </si>
  <si>
    <t>Box 2:</t>
  </si>
  <si>
    <t>Box 12 (Code E):</t>
  </si>
  <si>
    <t>Box 12 (Code BB):</t>
  </si>
  <si>
    <t>Box 12 (Code W):</t>
  </si>
  <si>
    <t>Form W-2</t>
  </si>
  <si>
    <t>Tax Withheld:</t>
  </si>
  <si>
    <t>Per Paycheck</t>
  </si>
  <si>
    <t>Supply Pastor</t>
  </si>
  <si>
    <t>Other</t>
  </si>
  <si>
    <r>
      <t xml:space="preserve">A. Retirement </t>
    </r>
    <r>
      <rPr>
        <sz val="11"/>
        <color theme="1"/>
        <rFont val="Calibri"/>
        <family val="2"/>
      </rPr>
      <t>(Church's Share)</t>
    </r>
  </si>
  <si>
    <r>
      <t>C. Long-Term Disability Insurance</t>
    </r>
    <r>
      <rPr>
        <sz val="12"/>
        <color theme="1"/>
        <rFont val="Calibri"/>
        <family val="2"/>
      </rPr>
      <t xml:space="preserve"> (Not including supplemental amounts)</t>
    </r>
  </si>
  <si>
    <t>E. Accountable Reimbursement Plan</t>
  </si>
  <si>
    <t>F. Other Expenses Paid by Parish</t>
  </si>
  <si>
    <r>
      <t xml:space="preserve">G. Total Expenses Paid by Parish </t>
    </r>
    <r>
      <rPr>
        <sz val="11"/>
        <color theme="1"/>
        <rFont val="Calibri"/>
        <family val="2"/>
      </rPr>
      <t>(Add Lines I:C + II:B + III:A – F)</t>
    </r>
  </si>
  <si>
    <r>
      <t xml:space="preserve">SECTION IV: SALARY WITHHOLDINGS </t>
    </r>
    <r>
      <rPr>
        <sz val="16"/>
        <color theme="1"/>
        <rFont val="Calibri"/>
        <family val="2"/>
      </rPr>
      <t>(Optional)</t>
    </r>
  </si>
  <si>
    <r>
      <t xml:space="preserve">A. Pastor’s Share </t>
    </r>
    <r>
      <rPr>
        <sz val="11"/>
        <color theme="1"/>
        <rFont val="Calibri"/>
        <family val="2"/>
      </rPr>
      <t>(Before Tax; Equals Premium minus Church Share)</t>
    </r>
  </si>
  <si>
    <r>
      <t>B. Health Savings Account</t>
    </r>
    <r>
      <rPr>
        <sz val="12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(Before Tax; Employee share only)</t>
    </r>
  </si>
  <si>
    <r>
      <t xml:space="preserve">D. Dependent Care Flexible Spending </t>
    </r>
    <r>
      <rPr>
        <sz val="12"/>
        <color theme="1"/>
        <rFont val="Calibri"/>
        <family val="2"/>
      </rPr>
      <t>(Before Tax)</t>
    </r>
  </si>
  <si>
    <r>
      <t>C. Health Care Flexible Spending</t>
    </r>
    <r>
      <rPr>
        <sz val="12"/>
        <color theme="1"/>
        <rFont val="Calibri"/>
        <family val="2"/>
      </rPr>
      <t xml:space="preserve"> (Before Tax)</t>
    </r>
  </si>
  <si>
    <t>Pastor + Spouse</t>
  </si>
  <si>
    <t>Pastor + Kid(s)</t>
  </si>
  <si>
    <t>Tax Sheltered</t>
  </si>
  <si>
    <t>Pastor's Contribution to Retirement</t>
  </si>
  <si>
    <t>G. Pastor’s Contribution to Retirement</t>
  </si>
  <si>
    <t>F. Pastor’s Contribution Type</t>
  </si>
  <si>
    <r>
      <t xml:space="preserve">E. Dental Coverage </t>
    </r>
    <r>
      <rPr>
        <sz val="12"/>
        <color theme="1"/>
        <rFont val="Calibri"/>
        <family val="2"/>
      </rPr>
      <t>(Before Tax)</t>
    </r>
  </si>
  <si>
    <r>
      <t xml:space="preserve">F. Vision Coverage </t>
    </r>
    <r>
      <rPr>
        <sz val="12"/>
        <color theme="1"/>
        <rFont val="Calibri"/>
        <family val="2"/>
      </rPr>
      <t>(Before Tax)</t>
    </r>
  </si>
  <si>
    <r>
      <t xml:space="preserve">Note: </t>
    </r>
    <r>
      <rPr>
        <i/>
        <sz val="11"/>
        <color theme="1"/>
        <rFont val="Calibri"/>
        <family val="2"/>
      </rPr>
      <t xml:space="preserve">Costs for pension and health depend on the pastor’s eligibility and elections. The best place to go for the most current info is to contact benefits@globalmethodist.org or visit https://www.guidestone.org/updates/global-methodist-church </t>
    </r>
  </si>
  <si>
    <r>
      <t xml:space="preserve">B. Other </t>
    </r>
    <r>
      <rPr>
        <sz val="11"/>
        <color theme="1"/>
        <rFont val="Calibri"/>
        <family val="2"/>
      </rPr>
      <t>(e.g. social security allowance or health ins. allowance)</t>
    </r>
  </si>
  <si>
    <t>Retirement paid to GuideStone:</t>
  </si>
  <si>
    <t>Insurance paid
to GuideStone:</t>
  </si>
  <si>
    <t>HSA and Flex Spending to EBC:</t>
  </si>
  <si>
    <t>Church Share</t>
  </si>
  <si>
    <t>Pastor Share</t>
  </si>
  <si>
    <r>
      <t xml:space="preserve">Note: </t>
    </r>
    <r>
      <rPr>
        <i/>
        <sz val="11"/>
        <color theme="1"/>
        <rFont val="Calibri"/>
        <family val="2"/>
      </rPr>
      <t>The amounts can be found in the Employer Access Program (https://eap.guidestone.org/). Remember to use annual amounts.</t>
    </r>
  </si>
  <si>
    <r>
      <t>D. Life &amp; Accident Insurance</t>
    </r>
    <r>
      <rPr>
        <sz val="12"/>
        <color theme="1"/>
        <rFont val="Calibri"/>
        <family val="2"/>
      </rPr>
      <t xml:space="preserve"> (Not including optional amounts)</t>
    </r>
  </si>
  <si>
    <r>
      <t xml:space="preserve">G. Optional or Supplemental Coverages </t>
    </r>
    <r>
      <rPr>
        <sz val="12"/>
        <color theme="1"/>
        <rFont val="Calibri"/>
        <family val="2"/>
      </rPr>
      <t>(After Tax)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</si>
</sst>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\ ;&quot; (&quot;#,##0.00\);&quot; -&quot;#\ ;@\ "/>
    <numFmt numFmtId="166" formatCode="#,##0\ ;&quot; (&quot;#,##0\);&quot; -&quot;#\ ;@\ "/>
    <numFmt numFmtId="167" formatCode="0.000000"/>
    <numFmt numFmtId="168" formatCode="_(&quot;$&quot;* #,##0_);_(&quot;$&quot;* \(#,##0\);_(&quot;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color theme="1"/>
      <name val="Times New Roman"/>
      <family val="1"/>
    </font>
    <font>
      <b/>
      <sz val="8"/>
      <color theme="1"/>
      <name val="Calibri"/>
      <family val="2"/>
    </font>
    <font>
      <sz val="12"/>
      <color theme="1"/>
      <name val="Arial"/>
      <family val="2"/>
    </font>
    <font>
      <b/>
      <sz val="6"/>
      <color theme="1"/>
      <name val="Calibri"/>
      <family val="2"/>
    </font>
    <font>
      <sz val="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Calibri"/>
      <family val="2"/>
    </font>
    <font>
      <b/>
      <i/>
      <sz val="6"/>
      <color theme="1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</font>
    <font>
      <b/>
      <i/>
      <sz val="12"/>
      <color theme="1" tint="0.499984740745262"/>
      <name val="Calibri"/>
      <family val="2"/>
    </font>
    <font>
      <i/>
      <sz val="12"/>
      <color theme="1" tint="0.499984740745262"/>
      <name val="Calibri"/>
      <family val="2"/>
    </font>
    <font>
      <i/>
      <sz val="11"/>
      <color theme="1" tint="0.499984740745262"/>
      <name val="Calibri"/>
      <family val="2"/>
    </font>
    <font>
      <i/>
      <sz val="12"/>
      <color theme="1" tint="0.499984740745262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Calibri"/>
      <family val="2"/>
    </font>
    <font>
      <b/>
      <u/>
      <sz val="12"/>
      <color theme="1"/>
      <name val="Calibri"/>
      <family val="2"/>
    </font>
    <font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164" fontId="7" fillId="4" borderId="15" xfId="1" applyNumberFormat="1" applyFont="1" applyFill="1" applyBorder="1" applyAlignment="1" applyProtection="1">
      <alignment wrapText="1"/>
      <protection locked="0"/>
    </xf>
    <xf numFmtId="0" fontId="7" fillId="4" borderId="7" xfId="0" applyFont="1" applyFill="1" applyBorder="1" applyAlignment="1" applyProtection="1">
      <alignment horizontal="center" wrapText="1"/>
      <protection locked="0"/>
    </xf>
    <xf numFmtId="164" fontId="7" fillId="4" borderId="15" xfId="1" applyNumberFormat="1" applyFont="1" applyFill="1" applyBorder="1" applyAlignment="1" applyProtection="1">
      <alignment horizontal="right" wrapText="1"/>
      <protection locked="0"/>
    </xf>
    <xf numFmtId="9" fontId="7" fillId="4" borderId="2" xfId="2" applyFont="1" applyFill="1" applyBorder="1" applyAlignment="1" applyProtection="1">
      <alignment horizontal="center" vertical="center" wrapText="1"/>
      <protection locked="0"/>
    </xf>
    <xf numFmtId="164" fontId="7" fillId="4" borderId="7" xfId="1" applyNumberFormat="1" applyFont="1" applyFill="1" applyBorder="1" applyAlignment="1" applyProtection="1">
      <alignment horizontal="right" wrapText="1"/>
      <protection locked="0"/>
    </xf>
    <xf numFmtId="164" fontId="26" fillId="4" borderId="15" xfId="1" applyNumberFormat="1" applyFont="1" applyFill="1" applyBorder="1" applyAlignment="1" applyProtection="1">
      <alignment horizontal="right" wrapText="1"/>
      <protection locked="0"/>
    </xf>
    <xf numFmtId="164" fontId="7" fillId="4" borderId="15" xfId="1" applyNumberFormat="1" applyFont="1" applyFill="1" applyBorder="1" applyAlignment="1" applyProtection="1">
      <alignment horizontal="center" wrapText="1"/>
      <protection locked="0"/>
    </xf>
    <xf numFmtId="164" fontId="7" fillId="4" borderId="16" xfId="1" applyNumberFormat="1" applyFont="1" applyFill="1" applyBorder="1" applyAlignment="1" applyProtection="1">
      <alignment wrapText="1"/>
      <protection locked="0"/>
    </xf>
    <xf numFmtId="0" fontId="6" fillId="0" borderId="9" xfId="0" applyFont="1" applyBorder="1" applyAlignment="1">
      <alignment vertical="center" wrapText="1"/>
    </xf>
    <xf numFmtId="164" fontId="1" fillId="0" borderId="0" xfId="5" applyNumberFormat="1"/>
    <xf numFmtId="10" fontId="1" fillId="0" borderId="0" xfId="2" applyNumberFormat="1" applyProtection="1"/>
    <xf numFmtId="0" fontId="8" fillId="0" borderId="0" xfId="0" applyFont="1" applyAlignment="1">
      <alignment horizontal="right" vertical="center" wrapText="1"/>
    </xf>
    <xf numFmtId="0" fontId="1" fillId="0" borderId="0" xfId="5"/>
    <xf numFmtId="167" fontId="1" fillId="0" borderId="0" xfId="2" applyNumberFormat="1" applyProtection="1"/>
    <xf numFmtId="0" fontId="4" fillId="0" borderId="0" xfId="4" applyFont="1" applyAlignment="1">
      <alignment horizontal="center"/>
    </xf>
    <xf numFmtId="166" fontId="4" fillId="0" borderId="0" xfId="3" applyNumberFormat="1" applyFont="1"/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right" vertical="center" wrapText="1"/>
    </xf>
    <xf numFmtId="0" fontId="16" fillId="0" borderId="12" xfId="0" applyFont="1" applyBorder="1" applyAlignment="1">
      <alignment vertical="center" wrapText="1"/>
    </xf>
    <xf numFmtId="0" fontId="12" fillId="0" borderId="11" xfId="0" applyFont="1" applyBorder="1" applyAlignment="1">
      <alignment horizontal="right" wrapText="1"/>
    </xf>
    <xf numFmtId="0" fontId="12" fillId="0" borderId="0" xfId="0" applyFont="1" applyAlignment="1">
      <alignment wrapText="1"/>
    </xf>
    <xf numFmtId="0" fontId="12" fillId="0" borderId="12" xfId="0" applyFont="1" applyBorder="1" applyAlignment="1">
      <alignment vertical="center" wrapText="1"/>
    </xf>
    <xf numFmtId="164" fontId="28" fillId="0" borderId="1" xfId="1" applyNumberFormat="1" applyFont="1" applyBorder="1" applyAlignment="1" applyProtection="1">
      <alignment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0" borderId="12" xfId="0" applyFont="1" applyBorder="1" applyAlignment="1">
      <alignment wrapText="1"/>
    </xf>
    <xf numFmtId="0" fontId="19" fillId="0" borderId="11" xfId="0" applyFont="1" applyBorder="1" applyAlignment="1">
      <alignment horizontal="left" vertical="center" wrapText="1" inden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right" vertical="center" wrapText="1" indent="1"/>
    </xf>
    <xf numFmtId="0" fontId="9" fillId="0" borderId="7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right" wrapText="1"/>
    </xf>
    <xf numFmtId="0" fontId="21" fillId="0" borderId="0" xfId="0" applyFont="1"/>
    <xf numFmtId="0" fontId="11" fillId="0" borderId="21" xfId="0" applyFont="1" applyBorder="1" applyAlignment="1">
      <alignment horizontal="right" wrapText="1"/>
    </xf>
    <xf numFmtId="164" fontId="12" fillId="0" borderId="0" xfId="1" applyNumberFormat="1" applyFont="1" applyBorder="1" applyAlignment="1" applyProtection="1">
      <alignment wrapText="1"/>
    </xf>
    <xf numFmtId="0" fontId="8" fillId="0" borderId="6" xfId="0" applyFont="1" applyBorder="1" applyAlignment="1">
      <alignment horizontal="left" vertical="center" wrapText="1" indent="5"/>
    </xf>
    <xf numFmtId="0" fontId="9" fillId="0" borderId="8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168" fontId="7" fillId="0" borderId="2" xfId="7" applyNumberFormat="1" applyFont="1" applyBorder="1" applyAlignment="1" applyProtection="1">
      <alignment wrapText="1"/>
    </xf>
    <xf numFmtId="0" fontId="0" fillId="0" borderId="0" xfId="0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164" fontId="18" fillId="0" borderId="0" xfId="1" applyNumberFormat="1" applyFont="1" applyBorder="1" applyAlignment="1" applyProtection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164" fontId="12" fillId="0" borderId="0" xfId="1" applyNumberFormat="1" applyFont="1" applyBorder="1" applyAlignment="1" applyProtection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64" fontId="7" fillId="0" borderId="15" xfId="1" applyNumberFormat="1" applyFont="1" applyFill="1" applyBorder="1" applyAlignment="1" applyProtection="1">
      <alignment horizontal="right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9" fontId="31" fillId="0" borderId="0" xfId="2" applyFont="1" applyFill="1" applyBorder="1" applyAlignment="1" applyProtection="1">
      <alignment horizontal="centerContinuous"/>
    </xf>
    <xf numFmtId="44" fontId="12" fillId="0" borderId="7" xfId="7" applyFont="1" applyFill="1" applyBorder="1" applyAlignment="1" applyProtection="1">
      <alignment wrapText="1"/>
    </xf>
    <xf numFmtId="0" fontId="12" fillId="0" borderId="11" xfId="0" applyFont="1" applyBorder="1" applyAlignment="1">
      <alignment horizontal="right"/>
    </xf>
    <xf numFmtId="0" fontId="11" fillId="0" borderId="11" xfId="0" applyFont="1" applyBorder="1" applyAlignment="1">
      <alignment wrapText="1"/>
    </xf>
    <xf numFmtId="0" fontId="9" fillId="0" borderId="0" xfId="0" applyFont="1" applyAlignment="1">
      <alignment vertical="center"/>
    </xf>
    <xf numFmtId="0" fontId="12" fillId="4" borderId="21" xfId="0" applyFont="1" applyFill="1" applyBorder="1" applyAlignment="1" applyProtection="1">
      <alignment horizontal="center" wrapText="1"/>
      <protection locked="0"/>
    </xf>
    <xf numFmtId="0" fontId="12" fillId="4" borderId="7" xfId="0" applyFont="1" applyFill="1" applyBorder="1" applyAlignment="1" applyProtection="1">
      <alignment horizontal="center" wrapText="1"/>
      <protection locked="0"/>
    </xf>
    <xf numFmtId="44" fontId="12" fillId="4" borderId="7" xfId="7" applyFont="1" applyFill="1" applyBorder="1" applyAlignment="1" applyProtection="1">
      <alignment wrapText="1"/>
      <protection locked="0"/>
    </xf>
    <xf numFmtId="0" fontId="9" fillId="0" borderId="0" xfId="0" applyFont="1" applyAlignment="1">
      <alignment horizontal="center" vertical="center" wrapText="1"/>
    </xf>
    <xf numFmtId="43" fontId="12" fillId="0" borderId="7" xfId="7" applyNumberFormat="1" applyFont="1" applyFill="1" applyBorder="1" applyAlignment="1" applyProtection="1">
      <alignment wrapText="1"/>
    </xf>
    <xf numFmtId="0" fontId="11" fillId="0" borderId="0" xfId="0" applyFont="1" applyAlignment="1">
      <alignment wrapText="1"/>
    </xf>
    <xf numFmtId="44" fontId="12" fillId="0" borderId="0" xfId="7" applyFont="1" applyFill="1" applyBorder="1" applyAlignment="1" applyProtection="1">
      <alignment wrapText="1"/>
    </xf>
    <xf numFmtId="0" fontId="30" fillId="0" borderId="0" xfId="0" applyFont="1" applyAlignment="1">
      <alignment horizontal="centerContinuous"/>
    </xf>
    <xf numFmtId="0" fontId="29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7" fillId="0" borderId="15" xfId="1" applyNumberFormat="1" applyFont="1" applyBorder="1" applyAlignment="1" applyProtection="1">
      <alignment horizontal="left" wrapText="1"/>
    </xf>
    <xf numFmtId="0" fontId="18" fillId="0" borderId="0" xfId="0" applyFont="1" applyAlignment="1">
      <alignment vertical="center" wrapText="1"/>
    </xf>
    <xf numFmtId="0" fontId="0" fillId="0" borderId="11" xfId="0" applyBorder="1"/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10" fontId="7" fillId="4" borderId="7" xfId="2" applyNumberFormat="1" applyFont="1" applyFill="1" applyBorder="1" applyAlignment="1" applyProtection="1">
      <alignment horizontal="center" wrapText="1"/>
      <protection locked="0"/>
    </xf>
    <xf numFmtId="0" fontId="11" fillId="0" borderId="20" xfId="0" applyFont="1" applyBorder="1" applyAlignment="1">
      <alignment horizontal="left" wrapText="1" indent="1"/>
    </xf>
    <xf numFmtId="0" fontId="11" fillId="0" borderId="21" xfId="0" applyFont="1" applyBorder="1" applyAlignment="1">
      <alignment horizontal="left" wrapText="1" indent="1"/>
    </xf>
    <xf numFmtId="9" fontId="7" fillId="4" borderId="13" xfId="2" applyFont="1" applyFill="1" applyBorder="1" applyAlignment="1" applyProtection="1">
      <alignment horizontal="center" vertical="center" wrapText="1"/>
      <protection locked="0"/>
    </xf>
    <xf numFmtId="9" fontId="7" fillId="4" borderId="14" xfId="2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wrapText="1" indent="1"/>
    </xf>
    <xf numFmtId="0" fontId="11" fillId="0" borderId="18" xfId="0" applyFont="1" applyBorder="1" applyAlignment="1">
      <alignment horizontal="left" wrapText="1" indent="1"/>
    </xf>
    <xf numFmtId="168" fontId="7" fillId="0" borderId="2" xfId="7" applyNumberFormat="1" applyFont="1" applyBorder="1" applyAlignment="1" applyProtection="1">
      <alignment horizontal="center" vertical="center" wrapText="1"/>
    </xf>
    <xf numFmtId="0" fontId="23" fillId="0" borderId="20" xfId="0" applyFont="1" applyBorder="1" applyAlignment="1">
      <alignment horizontal="left" wrapText="1" indent="1"/>
    </xf>
    <xf numFmtId="0" fontId="23" fillId="0" borderId="21" xfId="0" applyFont="1" applyBorder="1" applyAlignment="1">
      <alignment horizontal="left" wrapText="1" indent="1"/>
    </xf>
    <xf numFmtId="0" fontId="11" fillId="0" borderId="20" xfId="0" applyFont="1" applyBorder="1" applyAlignment="1">
      <alignment horizontal="left" indent="1"/>
    </xf>
    <xf numFmtId="0" fontId="11" fillId="0" borderId="21" xfId="0" applyFont="1" applyBorder="1" applyAlignment="1">
      <alignment horizontal="left" indent="1"/>
    </xf>
    <xf numFmtId="0" fontId="17" fillId="0" borderId="1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27" fillId="4" borderId="7" xfId="0" applyFont="1" applyFill="1" applyBorder="1" applyAlignment="1" applyProtection="1">
      <alignment horizontal="left"/>
      <protection locked="0"/>
    </xf>
    <xf numFmtId="0" fontId="9" fillId="0" borderId="7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2" fillId="0" borderId="11" xfId="0" applyFont="1" applyBorder="1" applyAlignment="1">
      <alignment horizontal="right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4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4" borderId="19" xfId="0" applyFont="1" applyFill="1" applyBorder="1" applyAlignment="1" applyProtection="1">
      <alignment horizontal="left" wrapText="1"/>
      <protection locked="0"/>
    </xf>
  </cellXfs>
  <cellStyles count="8">
    <cellStyle name="Comma" xfId="1" builtinId="3"/>
    <cellStyle name="Comma 2" xfId="3" xr:uid="{00000000-0005-0000-0000-000001000000}"/>
    <cellStyle name="Comma 3" xfId="6" xr:uid="{00000000-0005-0000-0000-000002000000}"/>
    <cellStyle name="Currency" xfId="7" builtinId="4"/>
    <cellStyle name="Excel Built-in Normal" xfId="4" xr:uid="{00000000-0005-0000-0000-000003000000}"/>
    <cellStyle name="Normal" xfId="0" builtinId="0"/>
    <cellStyle name="Normal 3" xfId="5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W113"/>
  <sheetViews>
    <sheetView tabSelected="1" topLeftCell="A17" zoomScale="130" zoomScaleNormal="130" workbookViewId="0">
      <selection activeCell="E56" sqref="E56"/>
    </sheetView>
  </sheetViews>
  <sheetFormatPr baseColWidth="10" defaultColWidth="8.83203125" defaultRowHeight="15" x14ac:dyDescent="0.2"/>
  <cols>
    <col min="1" max="4" width="17.6640625" customWidth="1"/>
    <col min="5" max="5" width="16.5" customWidth="1"/>
    <col min="6" max="6" width="1.5" customWidth="1"/>
    <col min="10" max="10" width="12" hidden="1" customWidth="1"/>
    <col min="11" max="11" width="8.5" hidden="1" customWidth="1"/>
    <col min="12" max="12" width="5" hidden="1" customWidth="1"/>
    <col min="13" max="13" width="4.6640625" hidden="1" customWidth="1"/>
    <col min="14" max="14" width="6" hidden="1" customWidth="1"/>
    <col min="15" max="15" width="5" hidden="1" customWidth="1"/>
    <col min="16" max="16" width="9.5" hidden="1" customWidth="1"/>
    <col min="17" max="17" width="3.33203125" hidden="1" customWidth="1"/>
    <col min="18" max="18" width="5" hidden="1" customWidth="1"/>
    <col min="19" max="19" width="6.83203125" hidden="1" customWidth="1"/>
    <col min="20" max="22" width="5" hidden="1" customWidth="1"/>
    <col min="23" max="23" width="6.1640625" hidden="1" customWidth="1"/>
  </cols>
  <sheetData>
    <row r="1" spans="1:21" x14ac:dyDescent="0.2">
      <c r="A1" s="132" t="s">
        <v>20</v>
      </c>
      <c r="B1" s="133"/>
      <c r="C1" s="134"/>
      <c r="D1" s="11" t="s">
        <v>21</v>
      </c>
      <c r="E1" s="132" t="s">
        <v>63</v>
      </c>
      <c r="F1" s="134"/>
    </row>
    <row r="2" spans="1:21" ht="22.5" customHeight="1" x14ac:dyDescent="0.2">
      <c r="A2" s="135"/>
      <c r="B2" s="136"/>
      <c r="C2" s="137"/>
      <c r="D2" s="2"/>
      <c r="E2" s="135"/>
      <c r="F2" s="137"/>
    </row>
    <row r="3" spans="1:21" x14ac:dyDescent="0.2">
      <c r="A3" s="138" t="s">
        <v>23</v>
      </c>
      <c r="B3" s="139"/>
      <c r="C3" s="139"/>
      <c r="D3" s="132" t="s">
        <v>22</v>
      </c>
      <c r="E3" s="133"/>
      <c r="F3" s="134"/>
      <c r="Q3" t="s">
        <v>49</v>
      </c>
      <c r="R3" t="s">
        <v>47</v>
      </c>
      <c r="S3" t="s">
        <v>10</v>
      </c>
      <c r="T3" t="s">
        <v>30</v>
      </c>
      <c r="U3" t="s">
        <v>48</v>
      </c>
    </row>
    <row r="4" spans="1:21" ht="22.5" customHeight="1" x14ac:dyDescent="0.2">
      <c r="A4" s="135"/>
      <c r="B4" s="136"/>
      <c r="C4" s="136"/>
      <c r="D4" s="140"/>
      <c r="E4" s="136"/>
      <c r="F4" s="137"/>
      <c r="J4" s="12" t="s">
        <v>13</v>
      </c>
      <c r="K4" s="13">
        <v>3.249098272188039E-2</v>
      </c>
      <c r="M4" t="s">
        <v>12</v>
      </c>
      <c r="N4">
        <v>12017</v>
      </c>
      <c r="O4">
        <v>5791</v>
      </c>
      <c r="P4" t="s">
        <v>31</v>
      </c>
      <c r="Q4">
        <v>1</v>
      </c>
      <c r="R4">
        <v>1</v>
      </c>
      <c r="S4">
        <v>2066</v>
      </c>
      <c r="T4">
        <v>1</v>
      </c>
      <c r="U4">
        <v>1</v>
      </c>
    </row>
    <row r="5" spans="1:21" ht="7.5" customHeight="1" x14ac:dyDescent="0.2">
      <c r="A5" s="14"/>
      <c r="B5" s="141"/>
      <c r="C5" s="141"/>
      <c r="D5" s="14"/>
      <c r="E5" s="141"/>
      <c r="F5" s="141"/>
      <c r="J5" s="15" t="s">
        <v>14</v>
      </c>
      <c r="K5" s="16">
        <v>5.4695786713844834E-2</v>
      </c>
      <c r="M5" t="s">
        <v>40</v>
      </c>
      <c r="N5">
        <v>0</v>
      </c>
      <c r="O5">
        <v>0</v>
      </c>
      <c r="P5" t="s">
        <v>37</v>
      </c>
      <c r="Q5">
        <v>0</v>
      </c>
      <c r="R5">
        <v>0.75</v>
      </c>
      <c r="S5">
        <v>0</v>
      </c>
      <c r="T5">
        <v>1</v>
      </c>
      <c r="U5">
        <v>1</v>
      </c>
    </row>
    <row r="6" spans="1:21" ht="21" x14ac:dyDescent="0.2">
      <c r="A6" s="106" t="s">
        <v>27</v>
      </c>
      <c r="B6" s="107"/>
      <c r="C6" s="107"/>
      <c r="D6" s="107"/>
      <c r="E6" s="107"/>
      <c r="F6" s="108"/>
      <c r="J6" s="17" t="s">
        <v>18</v>
      </c>
      <c r="K6" s="18">
        <v>-1044</v>
      </c>
      <c r="M6" t="s">
        <v>9</v>
      </c>
      <c r="N6">
        <v>0</v>
      </c>
      <c r="O6">
        <v>0</v>
      </c>
      <c r="U6" t="e">
        <f>U44/3</f>
        <v>#N/A</v>
      </c>
    </row>
    <row r="7" spans="1:21" ht="30" customHeight="1" x14ac:dyDescent="0.2">
      <c r="A7" s="109" t="s">
        <v>64</v>
      </c>
      <c r="B7" s="110"/>
      <c r="C7" s="110"/>
      <c r="D7" s="110"/>
      <c r="E7" s="110"/>
      <c r="F7" s="111"/>
      <c r="J7" s="17" t="s">
        <v>19</v>
      </c>
      <c r="K7" s="18">
        <v>48</v>
      </c>
      <c r="M7" t="s">
        <v>41</v>
      </c>
      <c r="N7">
        <v>0</v>
      </c>
      <c r="O7">
        <v>0</v>
      </c>
    </row>
    <row r="8" spans="1:21" ht="7.5" customHeight="1" x14ac:dyDescent="0.2">
      <c r="A8" s="19"/>
      <c r="B8" s="20"/>
      <c r="C8" s="20"/>
      <c r="D8" s="20"/>
      <c r="E8" s="21"/>
      <c r="F8" s="22"/>
      <c r="J8" s="17"/>
      <c r="K8" s="18"/>
      <c r="M8" t="s">
        <v>8</v>
      </c>
      <c r="N8">
        <v>0</v>
      </c>
      <c r="O8">
        <v>5791</v>
      </c>
    </row>
    <row r="9" spans="1:21" ht="16" x14ac:dyDescent="0.2">
      <c r="A9" s="23"/>
      <c r="B9" s="24"/>
      <c r="C9" s="24"/>
      <c r="D9" s="24"/>
      <c r="E9" s="25">
        <v>2025</v>
      </c>
      <c r="F9" s="26"/>
      <c r="M9" t="s">
        <v>7</v>
      </c>
      <c r="N9">
        <v>12017</v>
      </c>
      <c r="O9">
        <v>5791</v>
      </c>
    </row>
    <row r="10" spans="1:21" ht="18.75" customHeight="1" x14ac:dyDescent="0.2">
      <c r="A10" s="112" t="s">
        <v>34</v>
      </c>
      <c r="B10" s="113"/>
      <c r="C10" s="113"/>
      <c r="D10" s="113"/>
      <c r="E10" s="3"/>
      <c r="F10" s="27"/>
      <c r="M10" t="s">
        <v>42</v>
      </c>
      <c r="N10">
        <v>0</v>
      </c>
      <c r="O10">
        <v>5791</v>
      </c>
    </row>
    <row r="11" spans="1:21" ht="18.75" customHeight="1" x14ac:dyDescent="0.2">
      <c r="A11" s="100" t="s">
        <v>115</v>
      </c>
      <c r="B11" s="101"/>
      <c r="C11" s="101"/>
      <c r="D11" s="101"/>
      <c r="E11" s="3"/>
      <c r="F11" s="28"/>
      <c r="M11" t="s">
        <v>43</v>
      </c>
      <c r="N11">
        <v>0</v>
      </c>
      <c r="O11">
        <v>0</v>
      </c>
    </row>
    <row r="12" spans="1:21" ht="16.5" customHeight="1" x14ac:dyDescent="0.2">
      <c r="A12" s="29" t="s">
        <v>28</v>
      </c>
      <c r="B12" s="143"/>
      <c r="C12" s="143"/>
      <c r="D12" s="143"/>
      <c r="E12" s="30"/>
      <c r="F12" s="31"/>
      <c r="M12" t="s">
        <v>44</v>
      </c>
      <c r="N12">
        <v>0</v>
      </c>
      <c r="O12">
        <v>0</v>
      </c>
    </row>
    <row r="13" spans="1:21" ht="18.75" customHeight="1" thickBot="1" x14ac:dyDescent="0.25">
      <c r="A13" s="112" t="s">
        <v>33</v>
      </c>
      <c r="B13" s="113"/>
      <c r="C13" s="113"/>
      <c r="D13" s="113"/>
      <c r="E13" s="32">
        <f>E11+E10</f>
        <v>0</v>
      </c>
      <c r="F13" s="28"/>
      <c r="K13" t="e">
        <f>VLOOKUP(A4,Data!#REF!,5,FALSE)</f>
        <v>#REF!</v>
      </c>
      <c r="M13" t="s">
        <v>45</v>
      </c>
      <c r="N13">
        <v>0</v>
      </c>
      <c r="O13">
        <v>0</v>
      </c>
    </row>
    <row r="14" spans="1:21" ht="18.75" customHeight="1" thickTop="1" x14ac:dyDescent="0.2">
      <c r="A14" s="100" t="s">
        <v>32</v>
      </c>
      <c r="B14" s="101"/>
      <c r="C14" s="101"/>
      <c r="D14" s="101"/>
      <c r="E14" s="10"/>
      <c r="F14" s="27"/>
      <c r="K14" t="e">
        <f>VLOOKUP(K13,J6:K7,2,FALSE)</f>
        <v>#REF!</v>
      </c>
      <c r="M14" t="s">
        <v>5</v>
      </c>
      <c r="N14">
        <v>0</v>
      </c>
      <c r="O14">
        <v>0</v>
      </c>
    </row>
    <row r="15" spans="1:21" ht="7.5" customHeight="1" x14ac:dyDescent="0.2">
      <c r="A15" s="33"/>
      <c r="B15" s="34"/>
      <c r="C15" s="34"/>
      <c r="D15" s="34"/>
      <c r="E15" s="35"/>
      <c r="F15" s="36"/>
    </row>
    <row r="16" spans="1:21" ht="7.5" customHeight="1" x14ac:dyDescent="0.2">
      <c r="A16" s="37"/>
      <c r="J16" t="s">
        <v>51</v>
      </c>
      <c r="K16" t="s">
        <v>52</v>
      </c>
    </row>
    <row r="17" spans="1:7" ht="21" x14ac:dyDescent="0.2">
      <c r="A17" s="106" t="s">
        <v>67</v>
      </c>
      <c r="B17" s="107"/>
      <c r="C17" s="107"/>
      <c r="D17" s="107"/>
      <c r="E17" s="107"/>
      <c r="F17" s="108"/>
    </row>
    <row r="18" spans="1:7" ht="30" customHeight="1" x14ac:dyDescent="0.2">
      <c r="A18" s="109" t="s">
        <v>65</v>
      </c>
      <c r="B18" s="110"/>
      <c r="C18" s="110"/>
      <c r="D18" s="110"/>
      <c r="E18" s="110"/>
      <c r="F18" s="111"/>
    </row>
    <row r="19" spans="1:7" ht="7.5" customHeight="1" x14ac:dyDescent="0.2">
      <c r="A19" s="38"/>
      <c r="B19" s="39"/>
      <c r="C19" s="39"/>
      <c r="D19" s="39"/>
      <c r="E19" s="39"/>
      <c r="F19" s="40"/>
    </row>
    <row r="20" spans="1:7" ht="18.75" customHeight="1" x14ac:dyDescent="0.2">
      <c r="A20" s="112" t="s">
        <v>35</v>
      </c>
      <c r="B20" s="113"/>
      <c r="C20" s="113"/>
      <c r="D20" s="113"/>
      <c r="E20" s="4" t="s">
        <v>2</v>
      </c>
      <c r="F20" s="41"/>
    </row>
    <row r="21" spans="1:7" x14ac:dyDescent="0.2">
      <c r="A21" s="42"/>
      <c r="B21" s="43"/>
      <c r="D21" s="44"/>
      <c r="E21" s="43"/>
      <c r="F21" s="45"/>
    </row>
    <row r="22" spans="1:7" ht="16" x14ac:dyDescent="0.2">
      <c r="A22" s="46"/>
      <c r="B22" s="47"/>
      <c r="D22" s="48"/>
      <c r="E22" s="25">
        <f>E9</f>
        <v>2025</v>
      </c>
      <c r="F22" s="49"/>
    </row>
    <row r="23" spans="1:7" ht="18.75" customHeight="1" x14ac:dyDescent="0.2">
      <c r="A23" s="112" t="s">
        <v>36</v>
      </c>
      <c r="B23" s="113"/>
      <c r="C23" s="113"/>
      <c r="D23" s="113"/>
      <c r="E23" s="5"/>
      <c r="F23" s="41"/>
    </row>
    <row r="24" spans="1:7" ht="7.5" customHeight="1" x14ac:dyDescent="0.2">
      <c r="A24" s="50"/>
      <c r="B24" s="51"/>
      <c r="C24" s="52"/>
      <c r="D24" s="35"/>
      <c r="E24" s="35"/>
      <c r="F24" s="36"/>
    </row>
    <row r="25" spans="1:7" ht="7.5" customHeight="1" x14ac:dyDescent="0.2">
      <c r="A25" s="37"/>
    </row>
    <row r="26" spans="1:7" ht="21" x14ac:dyDescent="0.2">
      <c r="A26" s="122" t="s">
        <v>68</v>
      </c>
      <c r="B26" s="123"/>
      <c r="C26" s="123"/>
      <c r="D26" s="123"/>
      <c r="E26" s="123"/>
      <c r="F26" s="124"/>
    </row>
    <row r="27" spans="1:7" ht="46.5" customHeight="1" x14ac:dyDescent="0.2">
      <c r="A27" s="128" t="s">
        <v>114</v>
      </c>
      <c r="B27" s="129"/>
      <c r="C27" s="129"/>
      <c r="D27" s="129"/>
      <c r="E27" s="129"/>
      <c r="F27" s="130"/>
    </row>
    <row r="28" spans="1:7" ht="7.5" customHeight="1" x14ac:dyDescent="0.2">
      <c r="A28" s="53"/>
      <c r="B28" s="54"/>
      <c r="C28" s="54"/>
      <c r="D28" s="142"/>
      <c r="E28" s="142"/>
      <c r="F28" s="55"/>
    </row>
    <row r="29" spans="1:7" ht="16" x14ac:dyDescent="0.2">
      <c r="A29" s="23"/>
      <c r="E29" s="25">
        <f>E9</f>
        <v>2025</v>
      </c>
      <c r="F29" s="56"/>
    </row>
    <row r="30" spans="1:7" ht="18.75" customHeight="1" x14ac:dyDescent="0.2">
      <c r="A30" s="112" t="s">
        <v>96</v>
      </c>
      <c r="B30" s="113"/>
      <c r="C30" s="113"/>
      <c r="D30" s="113"/>
      <c r="E30" s="95">
        <f>ROUND(IF(AND(OR(D2=Data!A2,D2=Data!A3,D2=Data!A6),OR(E2=Data!B2,E2=Data!B3,E2=Data!B4)),5%*(E13+IF(E20=Data!E2,E13*0.25,E23))+IF(E60&gt;5%,5%*(E13+IF(E20=Data!E2,E13*0.25,E23)),E62),0),0)</f>
        <v>0</v>
      </c>
      <c r="F30" s="57"/>
      <c r="G30" s="58" t="str">
        <f>IF(AND(ISBLANK($E$60),$E$30&gt;0),"Add the Pastor's Contribution Percentage in Section IV; Line E","")</f>
        <v/>
      </c>
    </row>
    <row r="31" spans="1:7" ht="18.75" customHeight="1" x14ac:dyDescent="0.2">
      <c r="A31" s="117" t="s">
        <v>66</v>
      </c>
      <c r="B31" s="118"/>
      <c r="C31" s="59" t="s">
        <v>72</v>
      </c>
      <c r="D31" s="82" t="s">
        <v>61</v>
      </c>
      <c r="E31" s="95">
        <f>VLOOKUP(D31,Data!C2:D6,2,FALSE)</f>
        <v>0</v>
      </c>
      <c r="F31" s="57"/>
    </row>
    <row r="32" spans="1:7" ht="18.75" customHeight="1" x14ac:dyDescent="0.2">
      <c r="A32" s="100" t="s">
        <v>97</v>
      </c>
      <c r="B32" s="101"/>
      <c r="C32" s="101"/>
      <c r="D32" s="101"/>
      <c r="E32" s="3"/>
      <c r="F32" s="57"/>
    </row>
    <row r="33" spans="1:23" ht="18.75" customHeight="1" x14ac:dyDescent="0.2">
      <c r="A33" s="100" t="s">
        <v>122</v>
      </c>
      <c r="B33" s="101"/>
      <c r="C33" s="101"/>
      <c r="D33" s="101"/>
      <c r="E33" s="3"/>
      <c r="F33" s="57"/>
    </row>
    <row r="34" spans="1:23" ht="18.75" customHeight="1" x14ac:dyDescent="0.2">
      <c r="A34" s="100" t="s">
        <v>98</v>
      </c>
      <c r="B34" s="101"/>
      <c r="C34" s="101"/>
      <c r="D34" s="101"/>
      <c r="E34" s="3"/>
      <c r="F34" s="57"/>
    </row>
    <row r="35" spans="1:23" ht="18.75" customHeight="1" x14ac:dyDescent="0.2">
      <c r="A35" s="100" t="s">
        <v>99</v>
      </c>
      <c r="B35" s="101"/>
      <c r="C35" s="101"/>
      <c r="D35" s="101"/>
      <c r="E35" s="3"/>
      <c r="F35" s="57"/>
    </row>
    <row r="36" spans="1:23" ht="17" x14ac:dyDescent="0.2">
      <c r="A36" s="29" t="s">
        <v>29</v>
      </c>
      <c r="B36" s="125"/>
      <c r="C36" s="125"/>
      <c r="D36" s="125"/>
      <c r="E36" s="60"/>
      <c r="F36" s="57"/>
    </row>
    <row r="37" spans="1:23" ht="18.75" customHeight="1" thickBot="1" x14ac:dyDescent="0.25">
      <c r="A37" s="112" t="s">
        <v>100</v>
      </c>
      <c r="B37" s="113"/>
      <c r="C37" s="113"/>
      <c r="D37" s="113"/>
      <c r="E37" s="32">
        <f>E30+E31+E32+E34+E35+E23+E13+E33</f>
        <v>0</v>
      </c>
      <c r="F37" s="57"/>
    </row>
    <row r="38" spans="1:23" ht="7.5" customHeight="1" thickTop="1" x14ac:dyDescent="0.2">
      <c r="A38" s="61"/>
      <c r="B38" s="35"/>
      <c r="C38" s="35"/>
      <c r="D38" s="126"/>
      <c r="E38" s="127"/>
      <c r="F38" s="62"/>
    </row>
    <row r="39" spans="1:23" ht="7.5" customHeight="1" x14ac:dyDescent="0.2">
      <c r="A39" s="37"/>
    </row>
    <row r="40" spans="1:23" ht="15.75" customHeight="1" x14ac:dyDescent="0.2">
      <c r="A40" s="121" t="s">
        <v>24</v>
      </c>
      <c r="B40" s="121"/>
      <c r="C40" s="121"/>
      <c r="D40" s="121"/>
      <c r="E40" s="121"/>
      <c r="F40" s="121"/>
      <c r="J40" s="15"/>
      <c r="K40" s="15"/>
      <c r="M40" t="s">
        <v>11</v>
      </c>
      <c r="N40">
        <v>0</v>
      </c>
      <c r="O40">
        <v>5791</v>
      </c>
      <c r="P40" t="s">
        <v>38</v>
      </c>
      <c r="Q40">
        <v>0</v>
      </c>
      <c r="R40">
        <v>0.5</v>
      </c>
      <c r="S40">
        <v>0</v>
      </c>
      <c r="T40">
        <v>0</v>
      </c>
      <c r="U40">
        <v>1</v>
      </c>
    </row>
    <row r="41" spans="1:23" ht="22.5" customHeight="1" x14ac:dyDescent="0.2">
      <c r="A41" s="63" t="s">
        <v>25</v>
      </c>
      <c r="B41" s="6"/>
      <c r="C41" s="6"/>
      <c r="D41" s="6"/>
      <c r="E41" s="102"/>
      <c r="F41" s="103"/>
      <c r="J41" s="15" t="s">
        <v>15</v>
      </c>
      <c r="K41" s="18">
        <v>0</v>
      </c>
      <c r="M41" t="s">
        <v>4</v>
      </c>
      <c r="N41">
        <v>12017</v>
      </c>
      <c r="O41">
        <v>5791</v>
      </c>
      <c r="P41" t="s">
        <v>39</v>
      </c>
      <c r="Q41">
        <v>0</v>
      </c>
      <c r="R41">
        <v>0</v>
      </c>
      <c r="S41">
        <v>0</v>
      </c>
      <c r="T41">
        <v>0</v>
      </c>
      <c r="U41">
        <v>0</v>
      </c>
    </row>
    <row r="42" spans="1:23" ht="22.5" customHeight="1" x14ac:dyDescent="0.2">
      <c r="A42" s="63" t="s">
        <v>26</v>
      </c>
      <c r="B42" s="98"/>
      <c r="C42" s="98"/>
      <c r="D42" s="98"/>
      <c r="E42" s="104"/>
      <c r="F42" s="105"/>
      <c r="J42" s="17" t="s">
        <v>16</v>
      </c>
      <c r="K42" s="18">
        <v>1092</v>
      </c>
      <c r="M42" t="s">
        <v>1</v>
      </c>
      <c r="N42">
        <v>12017</v>
      </c>
      <c r="O42">
        <v>5791</v>
      </c>
      <c r="W42" t="s">
        <v>50</v>
      </c>
    </row>
    <row r="43" spans="1:23" ht="22.5" customHeight="1" x14ac:dyDescent="0.2">
      <c r="A43" s="63" t="s">
        <v>69</v>
      </c>
      <c r="B43" s="64">
        <f>$E$37*B41</f>
        <v>0</v>
      </c>
      <c r="C43" s="64">
        <f>$E$37*C41</f>
        <v>0</v>
      </c>
      <c r="D43" s="64">
        <f>$E$37*D41</f>
        <v>0</v>
      </c>
      <c r="E43" s="114">
        <f>E41*$E$37</f>
        <v>0</v>
      </c>
      <c r="F43" s="114"/>
      <c r="J43" s="17" t="s">
        <v>16</v>
      </c>
      <c r="K43" s="18">
        <v>1092</v>
      </c>
      <c r="M43" t="s">
        <v>1</v>
      </c>
      <c r="N43">
        <v>12017</v>
      </c>
      <c r="O43">
        <v>5791</v>
      </c>
      <c r="W43" t="s">
        <v>50</v>
      </c>
    </row>
    <row r="44" spans="1:23" ht="7.5" customHeight="1" x14ac:dyDescent="0.2">
      <c r="A44" s="65"/>
      <c r="B44" s="65"/>
      <c r="C44" s="65"/>
      <c r="D44" s="65"/>
      <c r="E44" s="65"/>
      <c r="F44" s="65"/>
      <c r="J44" s="17" t="s">
        <v>17</v>
      </c>
      <c r="K44" s="18">
        <v>1649</v>
      </c>
      <c r="M44" t="s">
        <v>46</v>
      </c>
      <c r="N44">
        <v>0</v>
      </c>
      <c r="O44">
        <v>0</v>
      </c>
      <c r="R44" t="e">
        <f>ROUND(VLOOKUP(Comp_Form!D2,Comp_Form!M4:O14,3,FALSE)*VLOOKUP(Comp_Form!E2,Comp_Form!P4:R41,3,FALSE),0)</f>
        <v>#N/A</v>
      </c>
      <c r="S44" t="e">
        <f>ROUND(VLOOKUP(Comp_Form!D2,Comp_Form!M4:O14,3,FALSE)/5791*VLOOKUP(Comp_Form!E2,Comp_Form!P4:U41,4,FALSE),0)</f>
        <v>#N/A</v>
      </c>
      <c r="T44" t="e">
        <f>VLOOKUP(Comp_Form!E2,Comp_Form!P4:U41,5,FALSE)*U44</f>
        <v>#N/A</v>
      </c>
      <c r="U44" t="e">
        <f>IF(R44&gt;0,ROUND((Comp_Form!E13*Comp_Form!V44+Comp_Form!E23)*0.03,0),0)</f>
        <v>#N/A</v>
      </c>
      <c r="V44">
        <f>IF(Comp_Form!E20="Yes",1.25,1)</f>
        <v>1.25</v>
      </c>
      <c r="W44" t="b">
        <v>0</v>
      </c>
    </row>
    <row r="45" spans="1:23" ht="21" x14ac:dyDescent="0.2">
      <c r="A45" s="106" t="s">
        <v>101</v>
      </c>
      <c r="B45" s="107"/>
      <c r="C45" s="107"/>
      <c r="D45" s="107"/>
      <c r="E45" s="107"/>
      <c r="F45" s="108"/>
      <c r="J45" t="e">
        <f>VLOOKUP(A2,#REF!,4,FALSE)</f>
        <v>#REF!</v>
      </c>
      <c r="K45" t="e">
        <f>VLOOKUP(A2,#REF!,2,FALSE)</f>
        <v>#REF!</v>
      </c>
      <c r="L45" t="e">
        <f>IF(OR(J45=0,E13&gt;1.05*K45,E13&lt;0.95*K45),ROUND(E13*(1-K4)*K5,0)+1044+K14,J45+1044+K14)</f>
        <v>#REF!</v>
      </c>
    </row>
    <row r="46" spans="1:23" ht="32.25" customHeight="1" x14ac:dyDescent="0.2">
      <c r="A46" s="109" t="s">
        <v>121</v>
      </c>
      <c r="B46" s="110"/>
      <c r="C46" s="110"/>
      <c r="D46" s="110"/>
      <c r="E46" s="110"/>
      <c r="F46" s="111"/>
    </row>
    <row r="47" spans="1:23" ht="7.5" customHeight="1" x14ac:dyDescent="0.2">
      <c r="A47" s="66"/>
      <c r="B47" s="54"/>
      <c r="C47" s="54"/>
      <c r="D47" s="54"/>
      <c r="E47" s="54"/>
      <c r="F47" s="55"/>
    </row>
    <row r="48" spans="1:23" ht="16" x14ac:dyDescent="0.2">
      <c r="A48" s="67"/>
      <c r="D48" s="47"/>
      <c r="E48" s="25">
        <f>E9</f>
        <v>2025</v>
      </c>
      <c r="F48" s="26"/>
    </row>
    <row r="49" spans="1:7" ht="19" x14ac:dyDescent="0.2">
      <c r="A49" s="119" t="s">
        <v>70</v>
      </c>
      <c r="B49" s="120"/>
      <c r="C49" s="120"/>
      <c r="D49" s="120"/>
      <c r="E49" s="47"/>
      <c r="F49" s="56"/>
    </row>
    <row r="50" spans="1:7" ht="18.75" customHeight="1" x14ac:dyDescent="0.2">
      <c r="A50" s="112" t="s">
        <v>102</v>
      </c>
      <c r="B50" s="113"/>
      <c r="C50" s="113"/>
      <c r="D50" s="113"/>
      <c r="E50" s="7"/>
      <c r="F50" s="57"/>
    </row>
    <row r="51" spans="1:7" ht="18.75" customHeight="1" x14ac:dyDescent="0.2">
      <c r="A51" s="100" t="s">
        <v>103</v>
      </c>
      <c r="B51" s="101"/>
      <c r="C51" s="101"/>
      <c r="D51" s="101"/>
      <c r="E51" s="5"/>
      <c r="F51" s="57"/>
    </row>
    <row r="52" spans="1:7" ht="18.75" customHeight="1" x14ac:dyDescent="0.2">
      <c r="A52" s="115" t="s">
        <v>71</v>
      </c>
      <c r="B52" s="116"/>
      <c r="C52" s="116"/>
      <c r="D52" s="116"/>
      <c r="E52" s="8"/>
      <c r="F52" s="57"/>
    </row>
    <row r="53" spans="1:7" ht="18.75" customHeight="1" x14ac:dyDescent="0.2">
      <c r="A53" s="100" t="s">
        <v>105</v>
      </c>
      <c r="B53" s="101"/>
      <c r="C53" s="101"/>
      <c r="D53" s="101"/>
      <c r="E53" s="5"/>
      <c r="F53" s="57"/>
    </row>
    <row r="54" spans="1:7" ht="18.75" customHeight="1" x14ac:dyDescent="0.2">
      <c r="A54" s="100" t="s">
        <v>104</v>
      </c>
      <c r="B54" s="101"/>
      <c r="C54" s="101"/>
      <c r="D54" s="101"/>
      <c r="E54" s="5"/>
      <c r="F54" s="57"/>
    </row>
    <row r="55" spans="1:7" ht="18.75" customHeight="1" x14ac:dyDescent="0.2">
      <c r="A55" s="100" t="s">
        <v>112</v>
      </c>
      <c r="B55" s="101"/>
      <c r="C55" s="101"/>
      <c r="D55" s="101"/>
      <c r="E55" s="5"/>
      <c r="F55" s="57"/>
    </row>
    <row r="56" spans="1:7" ht="18.75" customHeight="1" x14ac:dyDescent="0.2">
      <c r="A56" s="100" t="s">
        <v>113</v>
      </c>
      <c r="B56" s="101"/>
      <c r="C56" s="101"/>
      <c r="D56" s="101"/>
      <c r="E56" s="5"/>
      <c r="F56" s="57"/>
    </row>
    <row r="57" spans="1:7" ht="18.75" customHeight="1" x14ac:dyDescent="0.2">
      <c r="A57" s="100" t="s">
        <v>123</v>
      </c>
      <c r="B57" s="101"/>
      <c r="C57" s="101"/>
      <c r="D57" s="101"/>
      <c r="E57" s="5"/>
      <c r="F57" s="57"/>
    </row>
    <row r="58" spans="1:7" ht="7.5" customHeight="1" x14ac:dyDescent="0.2">
      <c r="A58" s="68"/>
      <c r="B58" s="96"/>
      <c r="C58" s="96"/>
      <c r="D58" s="96"/>
      <c r="E58" s="69"/>
      <c r="F58" s="70"/>
    </row>
    <row r="59" spans="1:7" ht="19" x14ac:dyDescent="0.2">
      <c r="A59" s="119" t="s">
        <v>109</v>
      </c>
      <c r="B59" s="120"/>
      <c r="C59" s="120"/>
      <c r="D59" s="120"/>
      <c r="E59" s="71"/>
      <c r="F59" s="72"/>
    </row>
    <row r="60" spans="1:7" ht="18.75" customHeight="1" x14ac:dyDescent="0.2">
      <c r="A60" s="112" t="s">
        <v>73</v>
      </c>
      <c r="B60" s="113"/>
      <c r="C60" s="113"/>
      <c r="D60" s="113"/>
      <c r="E60" s="99">
        <v>0</v>
      </c>
      <c r="F60" s="57"/>
      <c r="G60" s="58" t="str">
        <f>IF(AND(ISBLANK($E$60),$E$30&gt;0),"Add the Pastor's Contribution Percentage to calculate the Church's Share","")</f>
        <v/>
      </c>
    </row>
    <row r="61" spans="1:7" ht="18.75" customHeight="1" x14ac:dyDescent="0.2">
      <c r="A61" s="100" t="s">
        <v>111</v>
      </c>
      <c r="B61" s="101"/>
      <c r="C61" s="101"/>
      <c r="D61" s="101"/>
      <c r="E61" s="9" t="s">
        <v>108</v>
      </c>
      <c r="F61" s="57"/>
    </row>
    <row r="62" spans="1:7" ht="18.75" customHeight="1" x14ac:dyDescent="0.2">
      <c r="A62" s="100" t="s">
        <v>110</v>
      </c>
      <c r="B62" s="101"/>
      <c r="C62" s="101"/>
      <c r="D62" s="101"/>
      <c r="E62" s="73">
        <f>ROUND(E60*(E13+IF(E20=Data!E2,E13*0.25,E23)),0)</f>
        <v>0</v>
      </c>
      <c r="F62" s="57"/>
    </row>
    <row r="63" spans="1:7" ht="7.5" customHeight="1" x14ac:dyDescent="0.2">
      <c r="A63" s="74"/>
      <c r="B63" s="75"/>
      <c r="C63" s="75"/>
      <c r="D63" s="75"/>
      <c r="E63" s="75"/>
      <c r="F63" s="76"/>
    </row>
    <row r="64" spans="1:7" ht="7.5" customHeight="1" x14ac:dyDescent="0.2"/>
    <row r="65" spans="1:6" ht="21" x14ac:dyDescent="0.2">
      <c r="A65" s="106" t="s">
        <v>76</v>
      </c>
      <c r="B65" s="107"/>
      <c r="C65" s="107"/>
      <c r="D65" s="107"/>
      <c r="E65" s="107"/>
      <c r="F65" s="108"/>
    </row>
    <row r="66" spans="1:6" x14ac:dyDescent="0.2">
      <c r="A66" s="109" t="s">
        <v>82</v>
      </c>
      <c r="B66" s="110"/>
      <c r="C66" s="110"/>
      <c r="D66" s="110"/>
      <c r="E66" s="110"/>
      <c r="F66" s="111"/>
    </row>
    <row r="67" spans="1:6" ht="7.5" customHeight="1" x14ac:dyDescent="0.2">
      <c r="A67" s="66"/>
      <c r="B67" s="54"/>
      <c r="C67" s="54"/>
      <c r="D67" s="54"/>
      <c r="E67" s="54"/>
      <c r="F67" s="55"/>
    </row>
    <row r="68" spans="1:6" ht="18.75" customHeight="1" x14ac:dyDescent="0.2">
      <c r="A68" s="79" t="s">
        <v>83</v>
      </c>
      <c r="B68" s="83" t="s">
        <v>78</v>
      </c>
      <c r="C68" s="87"/>
      <c r="D68" s="89" t="s">
        <v>91</v>
      </c>
      <c r="E68" s="77"/>
      <c r="F68" s="57"/>
    </row>
    <row r="69" spans="1:6" ht="18.75" customHeight="1" x14ac:dyDescent="0.2">
      <c r="A69" s="29" t="s">
        <v>92</v>
      </c>
      <c r="B69" s="84"/>
      <c r="C69" s="90" t="s">
        <v>93</v>
      </c>
      <c r="D69" s="91" t="s">
        <v>85</v>
      </c>
      <c r="E69" s="78">
        <f>E13-E14-E51-E53-E54-E55-E56-E72-IF(E50&gt;0,E50,0)</f>
        <v>0</v>
      </c>
      <c r="F69" s="57"/>
    </row>
    <row r="70" spans="1:6" ht="18.75" customHeight="1" x14ac:dyDescent="0.2">
      <c r="A70" s="79" t="s">
        <v>84</v>
      </c>
      <c r="B70" s="86">
        <f>ROUND((E13+E23-IF(E50&lt;0,0,E50)-E51-E53-E54-E55-E56-E57-E62)/VLOOKUP(B68,Data!G2:H5,2,FALSE),2)-B69</f>
        <v>0</v>
      </c>
      <c r="C70" s="87"/>
      <c r="D70" s="91" t="s">
        <v>87</v>
      </c>
      <c r="E70" s="78">
        <f>VLOOKUP(B68,Data!G2:H5,2,FALSE)*B69</f>
        <v>0</v>
      </c>
      <c r="F70" s="57"/>
    </row>
    <row r="71" spans="1:6" ht="18.75" customHeight="1" x14ac:dyDescent="0.2">
      <c r="A71" s="80"/>
      <c r="B71" s="87"/>
      <c r="C71" s="87"/>
      <c r="D71" s="91" t="s">
        <v>86</v>
      </c>
      <c r="E71" s="78">
        <f>E54</f>
        <v>0</v>
      </c>
      <c r="F71" s="57"/>
    </row>
    <row r="72" spans="1:6" ht="18.75" customHeight="1" x14ac:dyDescent="0.2">
      <c r="A72" s="97"/>
      <c r="B72" s="89" t="s">
        <v>119</v>
      </c>
      <c r="C72" s="89" t="s">
        <v>120</v>
      </c>
      <c r="D72" s="91" t="s">
        <v>88</v>
      </c>
      <c r="E72" s="78">
        <f>IF(E61=Data!F2,E62,0)</f>
        <v>0</v>
      </c>
      <c r="F72" s="57"/>
    </row>
    <row r="73" spans="1:6" ht="18.75" customHeight="1" x14ac:dyDescent="0.2">
      <c r="A73" s="131" t="s">
        <v>117</v>
      </c>
      <c r="C73" s="87"/>
      <c r="D73" s="91" t="s">
        <v>89</v>
      </c>
      <c r="E73" s="78">
        <f>IF(E61=Data!F3,E62,0)</f>
        <v>0</v>
      </c>
      <c r="F73" s="57"/>
    </row>
    <row r="74" spans="1:6" ht="18.75" customHeight="1" x14ac:dyDescent="0.2">
      <c r="A74" s="131"/>
      <c r="B74" s="78">
        <f>E31/12</f>
        <v>0</v>
      </c>
      <c r="C74" s="78">
        <f>(E50+E55+E56)/12</f>
        <v>0</v>
      </c>
      <c r="D74" s="91" t="s">
        <v>90</v>
      </c>
      <c r="E74" s="78">
        <f>E52+E51</f>
        <v>0</v>
      </c>
      <c r="F74" s="57"/>
    </row>
    <row r="75" spans="1:6" ht="18.75" customHeight="1" x14ac:dyDescent="0.2">
      <c r="A75" s="131" t="s">
        <v>116</v>
      </c>
      <c r="B75" s="88"/>
      <c r="D75" s="91"/>
      <c r="E75" s="88"/>
      <c r="F75" s="57"/>
    </row>
    <row r="76" spans="1:6" ht="18.75" customHeight="1" x14ac:dyDescent="0.2">
      <c r="A76" s="131"/>
      <c r="B76" s="78">
        <f>E30/12</f>
        <v>0</v>
      </c>
      <c r="C76" s="78">
        <f>E62/12</f>
        <v>0</v>
      </c>
      <c r="D76" s="91"/>
      <c r="E76" s="88"/>
      <c r="F76" s="57"/>
    </row>
    <row r="77" spans="1:6" ht="18.75" customHeight="1" x14ac:dyDescent="0.2">
      <c r="A77" s="131" t="s">
        <v>118</v>
      </c>
      <c r="B77" s="88"/>
      <c r="C77" s="90"/>
      <c r="D77" s="91"/>
      <c r="E77" s="88"/>
      <c r="F77" s="57"/>
    </row>
    <row r="78" spans="1:6" ht="18.75" customHeight="1" x14ac:dyDescent="0.2">
      <c r="A78" s="131"/>
      <c r="B78" s="78">
        <f>E52/12</f>
        <v>0</v>
      </c>
      <c r="C78" s="78">
        <f>(E51+E53+E54)/12</f>
        <v>0</v>
      </c>
      <c r="D78" s="85"/>
      <c r="E78" s="85"/>
      <c r="F78" s="70"/>
    </row>
    <row r="79" spans="1:6" ht="7.5" customHeight="1" x14ac:dyDescent="0.2">
      <c r="A79" s="92"/>
      <c r="B79" s="93"/>
      <c r="C79" s="93"/>
      <c r="D79" s="93"/>
      <c r="E79" s="93"/>
      <c r="F79" s="94"/>
    </row>
    <row r="113" spans="1:1" x14ac:dyDescent="0.2">
      <c r="A113" s="81"/>
    </row>
  </sheetData>
  <mergeCells count="57">
    <mergeCell ref="A73:A74"/>
    <mergeCell ref="A75:A76"/>
    <mergeCell ref="A77:A78"/>
    <mergeCell ref="A1:C1"/>
    <mergeCell ref="E1:F1"/>
    <mergeCell ref="A2:C2"/>
    <mergeCell ref="E2:F2"/>
    <mergeCell ref="A3:C3"/>
    <mergeCell ref="D3:F3"/>
    <mergeCell ref="A4:C4"/>
    <mergeCell ref="D4:F4"/>
    <mergeCell ref="B5:C5"/>
    <mergeCell ref="E5:F5"/>
    <mergeCell ref="D28:E28"/>
    <mergeCell ref="B12:D12"/>
    <mergeCell ref="A13:D13"/>
    <mergeCell ref="A14:D14"/>
    <mergeCell ref="A45:F45"/>
    <mergeCell ref="A46:F46"/>
    <mergeCell ref="A49:D49"/>
    <mergeCell ref="A50:D50"/>
    <mergeCell ref="A40:F40"/>
    <mergeCell ref="A26:F26"/>
    <mergeCell ref="A37:D37"/>
    <mergeCell ref="B36:D36"/>
    <mergeCell ref="D38:E38"/>
    <mergeCell ref="A32:D32"/>
    <mergeCell ref="A34:D34"/>
    <mergeCell ref="A35:D35"/>
    <mergeCell ref="A27:F27"/>
    <mergeCell ref="A33:D33"/>
    <mergeCell ref="A57:D57"/>
    <mergeCell ref="A56:D56"/>
    <mergeCell ref="A55:D55"/>
    <mergeCell ref="A54:D54"/>
    <mergeCell ref="A59:D59"/>
    <mergeCell ref="A60:D60"/>
    <mergeCell ref="A61:D61"/>
    <mergeCell ref="A65:F65"/>
    <mergeCell ref="A66:F66"/>
    <mergeCell ref="A62:D62"/>
    <mergeCell ref="A53:D53"/>
    <mergeCell ref="E41:F41"/>
    <mergeCell ref="E42:F42"/>
    <mergeCell ref="A6:F6"/>
    <mergeCell ref="A7:F7"/>
    <mergeCell ref="A10:D10"/>
    <mergeCell ref="A11:D11"/>
    <mergeCell ref="E43:F43"/>
    <mergeCell ref="A51:D51"/>
    <mergeCell ref="A52:D52"/>
    <mergeCell ref="A31:B31"/>
    <mergeCell ref="A23:D23"/>
    <mergeCell ref="A20:D20"/>
    <mergeCell ref="A17:F17"/>
    <mergeCell ref="A18:F18"/>
    <mergeCell ref="A30:D30"/>
  </mergeCells>
  <printOptions horizontalCentered="1"/>
  <pageMargins left="0.75" right="0.75" top="0.84375" bottom="0.5" header="0.3" footer="0.3"/>
  <pageSetup orientation="portrait" r:id="rId1"/>
  <headerFooter>
    <oddHeader>&amp;C&amp;"-,Bold"&amp;16 2025 CLERGY COMPENSATION FORM
&amp;"-,Regular"&amp;10&amp;KFF0000This form is a tool to help Global Methodist Churches.</oddHeader>
    <oddFooter>&amp;L&amp;"-,Bold"&amp;14Give a copy of this form to the person responsible for payroll. &amp;R&amp;12 &amp;P | Page</oddFooter>
  </headerFooter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6F22DC8-2F32-4606-AD12-93EA1949E142}">
          <x14:formula1>
            <xm:f>Data!$A$2:$A$7</xm:f>
          </x14:formula1>
          <xm:sqref>D2</xm:sqref>
        </x14:dataValidation>
        <x14:dataValidation type="list" allowBlank="1" showInputMessage="1" showErrorMessage="1" xr:uid="{0014B037-E02D-4D1E-BBE9-AB2E948C8201}">
          <x14:formula1>
            <xm:f>Data!$B$2:$B$5</xm:f>
          </x14:formula1>
          <xm:sqref>E2:F2</xm:sqref>
        </x14:dataValidation>
        <x14:dataValidation type="list" allowBlank="1" showInputMessage="1" showErrorMessage="1" xr:uid="{70A3FA44-208C-4F1E-854C-E33ADADFA59B}">
          <x14:formula1>
            <xm:f>Data!$E$2:$E$3</xm:f>
          </x14:formula1>
          <xm:sqref>E20</xm:sqref>
        </x14:dataValidation>
        <x14:dataValidation type="list" allowBlank="1" showInputMessage="1" showErrorMessage="1" xr:uid="{2ACE2455-8397-4163-9584-04993142D125}">
          <x14:formula1>
            <xm:f>Data!$C$2:$C$6</xm:f>
          </x14:formula1>
          <xm:sqref>D31</xm:sqref>
        </x14:dataValidation>
        <x14:dataValidation type="list" allowBlank="1" showInputMessage="1" showErrorMessage="1" xr:uid="{718E6D86-3BF6-4E82-8A79-68DBBE36FAFD}">
          <x14:formula1>
            <xm:f>Data!$F$2:$F$3</xm:f>
          </x14:formula1>
          <xm:sqref>E61</xm:sqref>
        </x14:dataValidation>
        <x14:dataValidation type="list" allowBlank="1" showInputMessage="1" showErrorMessage="1" xr:uid="{97ABD4A2-08BF-44FE-B2A6-07B5B36D0619}">
          <x14:formula1>
            <xm:f>Data!$G$2:$G$5</xm:f>
          </x14:formula1>
          <xm:sqref>B68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7"/>
  <sheetViews>
    <sheetView workbookViewId="0">
      <selection activeCell="D6" sqref="D6"/>
    </sheetView>
  </sheetViews>
  <sheetFormatPr baseColWidth="10" defaultColWidth="8.83203125" defaultRowHeight="15" x14ac:dyDescent="0.2"/>
  <cols>
    <col min="1" max="1" width="11.6640625" bestFit="1" customWidth="1"/>
    <col min="6" max="6" width="10.6640625" bestFit="1" customWidth="1"/>
  </cols>
  <sheetData>
    <row r="1" spans="1:8" x14ac:dyDescent="0.2">
      <c r="A1" s="1" t="s">
        <v>21</v>
      </c>
      <c r="B1" s="1" t="s">
        <v>57</v>
      </c>
      <c r="C1" s="1" t="s">
        <v>6</v>
      </c>
      <c r="D1" s="1"/>
      <c r="E1" s="1" t="s">
        <v>0</v>
      </c>
      <c r="F1" s="1" t="s">
        <v>74</v>
      </c>
      <c r="G1" s="1" t="s">
        <v>77</v>
      </c>
    </row>
    <row r="2" spans="1:8" x14ac:dyDescent="0.2">
      <c r="A2" t="s">
        <v>53</v>
      </c>
      <c r="B2" t="s">
        <v>31</v>
      </c>
      <c r="C2" t="s">
        <v>61</v>
      </c>
      <c r="D2">
        <v>0</v>
      </c>
      <c r="E2" t="s">
        <v>2</v>
      </c>
      <c r="F2" t="s">
        <v>108</v>
      </c>
      <c r="G2" t="s">
        <v>78</v>
      </c>
      <c r="H2">
        <v>24</v>
      </c>
    </row>
    <row r="3" spans="1:8" x14ac:dyDescent="0.2">
      <c r="A3" t="s">
        <v>54</v>
      </c>
      <c r="B3" t="s">
        <v>58</v>
      </c>
      <c r="C3" t="s">
        <v>62</v>
      </c>
      <c r="D3">
        <v>10500</v>
      </c>
      <c r="E3" t="s">
        <v>3</v>
      </c>
      <c r="F3" t="s">
        <v>75</v>
      </c>
      <c r="G3" t="s">
        <v>79</v>
      </c>
      <c r="H3">
        <v>12</v>
      </c>
    </row>
    <row r="4" spans="1:8" x14ac:dyDescent="0.2">
      <c r="A4" t="s">
        <v>56</v>
      </c>
      <c r="B4" t="s">
        <v>59</v>
      </c>
      <c r="C4" t="s">
        <v>106</v>
      </c>
      <c r="D4">
        <v>19800</v>
      </c>
      <c r="G4" t="s">
        <v>80</v>
      </c>
      <c r="H4">
        <v>26</v>
      </c>
    </row>
    <row r="5" spans="1:8" x14ac:dyDescent="0.2">
      <c r="A5" t="s">
        <v>55</v>
      </c>
      <c r="B5" t="s">
        <v>60</v>
      </c>
      <c r="C5" t="s">
        <v>107</v>
      </c>
      <c r="D5">
        <v>19800</v>
      </c>
      <c r="G5" t="s">
        <v>81</v>
      </c>
      <c r="H5">
        <v>52</v>
      </c>
    </row>
    <row r="6" spans="1:8" x14ac:dyDescent="0.2">
      <c r="A6" t="s">
        <v>94</v>
      </c>
      <c r="C6" t="s">
        <v>17</v>
      </c>
      <c r="D6">
        <v>27000</v>
      </c>
    </row>
    <row r="7" spans="1:8" x14ac:dyDescent="0.2">
      <c r="A7" t="s">
        <v>95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Comp_Form</vt:lpstr>
      <vt:lpstr>Data</vt:lpstr>
      <vt:lpstr>Comp_Form!Print_Area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Pospisil</dc:creator>
  <cp:lastModifiedBy>Teresa Marcus</cp:lastModifiedBy>
  <cp:lastPrinted>2024-10-06T22:21:17Z</cp:lastPrinted>
  <dcterms:created xsi:type="dcterms:W3CDTF">2017-02-28T15:09:46Z</dcterms:created>
  <dcterms:modified xsi:type="dcterms:W3CDTF">2024-10-16T21:22:32Z</dcterms:modified>
</cp:coreProperties>
</file>